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vivian\LandLord Property &amp; Rental Management, Inc\Marketing - Marketing Documents\Marketing Files [IN USE]\2-Content - Social, Blog\Blog\2025\6-June\"/>
    </mc:Choice>
  </mc:AlternateContent>
  <xr:revisionPtr revIDLastSave="0" documentId="13_ncr:1_{C7FA1154-3365-4E5D-9CF9-5BADC589B2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5" r:id="rId1"/>
    <sheet name="Baseline" sheetId="1" r:id="rId2"/>
    <sheet name="Scenario 1" sheetId="2" r:id="rId3"/>
    <sheet name="Scenario 2" sheetId="3" r:id="rId4"/>
    <sheet name="Dashboard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/>
  <c r="B32" i="1"/>
  <c r="B8" i="1"/>
  <c r="B34" i="1"/>
  <c r="B16" i="1"/>
  <c r="B21" i="1"/>
  <c r="B15" i="2"/>
  <c r="B17" i="1"/>
  <c r="B19" i="1"/>
  <c r="B20" i="1" s="1"/>
  <c r="B18" i="1"/>
  <c r="B8" i="3"/>
  <c r="B8" i="2"/>
  <c r="B33" i="3"/>
  <c r="B30" i="3"/>
  <c r="B31" i="3" s="1"/>
  <c r="B33" i="2"/>
  <c r="B30" i="2"/>
  <c r="B32" i="2" s="1"/>
  <c r="B30" i="1"/>
  <c r="B33" i="1"/>
  <c r="B14" i="1"/>
  <c r="B23" i="3"/>
  <c r="B18" i="3"/>
  <c r="B17" i="3"/>
  <c r="B15" i="3"/>
  <c r="B23" i="2"/>
  <c r="B18" i="2"/>
  <c r="B17" i="2"/>
  <c r="B23" i="1"/>
  <c r="B15" i="1"/>
  <c r="B32" i="3" l="1"/>
  <c r="B31" i="2"/>
  <c r="B31" i="1"/>
  <c r="B19" i="3"/>
  <c r="B20" i="3" s="1"/>
  <c r="B24" i="3" s="1"/>
  <c r="B19" i="2"/>
  <c r="B20" i="2" s="1"/>
  <c r="B24" i="2" s="1"/>
  <c r="B24" i="1"/>
  <c r="B14" i="3"/>
  <c r="B16" i="3" s="1"/>
  <c r="B21" i="3" l="1"/>
  <c r="B22" i="3"/>
  <c r="E6" i="4" s="1"/>
  <c r="C6" i="4"/>
  <c r="B14" i="2"/>
  <c r="B16" i="2"/>
  <c r="B21" i="2" l="1"/>
  <c r="B34" i="2" s="1"/>
  <c r="D6" i="4"/>
  <c r="C5" i="4"/>
  <c r="B22" i="2"/>
  <c r="E5" i="4" s="1"/>
  <c r="D5" i="4" l="1"/>
  <c r="B22" i="1"/>
  <c r="E4" i="4" s="1"/>
  <c r="C4" i="4"/>
  <c r="D4" i="4" l="1"/>
</calcChain>
</file>

<file path=xl/sharedStrings.xml><?xml version="1.0" encoding="utf-8"?>
<sst xmlns="http://schemas.openxmlformats.org/spreadsheetml/2006/main" count="240" uniqueCount="116">
  <si>
    <t>Metric</t>
  </si>
  <si>
    <t>Value / Formula</t>
  </si>
  <si>
    <t>Monthly Gross Rent ($)</t>
  </si>
  <si>
    <t>Other Monthly Income ($)</t>
  </si>
  <si>
    <t>Property Taxes (annual $)</t>
  </si>
  <si>
    <t>Insurance (annual $)</t>
  </si>
  <si>
    <t>Loan Principal ($)</t>
  </si>
  <si>
    <t>Interest Rate (%)</t>
  </si>
  <si>
    <t>Amortization Period (years)</t>
  </si>
  <si>
    <t>Rent Drop (%)</t>
  </si>
  <si>
    <t>Expense Inflation (%)</t>
  </si>
  <si>
    <t>Vacancy Months per Year</t>
  </si>
  <si>
    <t>Annual Effective Gross Income</t>
  </si>
  <si>
    <t>Annual Operating Expenses</t>
  </si>
  <si>
    <t>Net Operating Income (NOI)</t>
  </si>
  <si>
    <t>Monthly Interest Rate</t>
  </si>
  <si>
    <t>Number of Payments</t>
  </si>
  <si>
    <t>Monthly Debt Service</t>
  </si>
  <si>
    <t>Annual Debt Service</t>
  </si>
  <si>
    <t>Cash Flow</t>
  </si>
  <si>
    <t>DSCR</t>
  </si>
  <si>
    <t>Cash Reserve (6 mo expenses)</t>
  </si>
  <si>
    <t>Months of Cash Reserve Coverage</t>
  </si>
  <si>
    <t>Scenario</t>
  </si>
  <si>
    <t>NOI</t>
  </si>
  <si>
    <t>Baseline</t>
  </si>
  <si>
    <t>Scenario 1</t>
  </si>
  <si>
    <t>Scenario 2</t>
  </si>
  <si>
    <t>DSCR (Debt Service Coverage Ratio)</t>
  </si>
  <si>
    <t>Explanation</t>
  </si>
  <si>
    <t>Total monthly rent collected from tenants before any deductions.</t>
  </si>
  <si>
    <t>Additional monthly income (e.g., laundry, parking, storage fees).</t>
  </si>
  <si>
    <t>Yearly property tax costs set by local government.</t>
  </si>
  <si>
    <t>Annual premium paid for property insurance coverage.</t>
  </si>
  <si>
    <t>Estimated monthly cost for property upkeep and repairs.</t>
  </si>
  <si>
    <t>Original amount borrowed on the mortgage or loan.</t>
  </si>
  <si>
    <t>Annual percentage rate charged on the loan.</t>
  </si>
  <si>
    <t>Total number of years to fully repay the loan.</t>
  </si>
  <si>
    <t>Expected percentage increase in annual expenses.</t>
  </si>
  <si>
    <t>Estimated number of months per year the unit may remain unrented.</t>
  </si>
  <si>
    <t>Actual income after rent drop and vacancy, over 12 months.</t>
  </si>
  <si>
    <t>Total yearly costs including taxes, insurance, and maintenance.</t>
  </si>
  <si>
    <t>Income left after expenses but before mortgage payments: Income - Expenses.</t>
  </si>
  <si>
    <t>Monthly equivalent of the annual loan interest rate.</t>
  </si>
  <si>
    <t>Total number of monthly mortgage payments: Years x 12.</t>
  </si>
  <si>
    <t>Monthly loan payment calculated using PMT formula.</t>
  </si>
  <si>
    <t>Total mortgage payments made in one year.</t>
  </si>
  <si>
    <t>Money left after paying all expenses and mortgage: NOI - Debt Service.</t>
  </si>
  <si>
    <t>Emergency savings to cover 6 months of operating expenses.</t>
  </si>
  <si>
    <t>How many months your reserve can cover debt service: Reserve ÷ (Debt/12).</t>
  </si>
  <si>
    <t>Expected percentage drop in rent under stress scenarios. How to Define This Percentage: Conservative Scenario: 5–10% (mild downturn);Moderate Stress: 10–15% (market softening);Severe Stress: 20–30% (recession, local crisis)</t>
  </si>
  <si>
    <t>Measures income sufficiency: NOI ÷ Annual Debt Service. How much of your income is available to cover debt payments. It's a health check for your property’s ability to pay its mortgage.</t>
  </si>
  <si>
    <t>Value Range</t>
  </si>
  <si>
    <t>Interpretation</t>
  </si>
  <si>
    <t>&gt; 1.20</t>
  </si>
  <si>
    <t>Excellent - strong ability to cover debt payments</t>
  </si>
  <si>
    <t>1.00 - 1.20</t>
  </si>
  <si>
    <t>Adequate - borderline acceptable, some cushion</t>
  </si>
  <si>
    <t>&lt; 1.00</t>
  </si>
  <si>
    <t>High risk - insufficient income to cover debt</t>
  </si>
  <si>
    <t>&gt; 6 months</t>
  </si>
  <si>
    <t>Excellent - very well protected against disruptions</t>
  </si>
  <si>
    <t>3 - 6 months</t>
  </si>
  <si>
    <t>Moderate - sufficient reserve buffer</t>
  </si>
  <si>
    <t>&lt; 3 months</t>
  </si>
  <si>
    <t>Risky - limited ability to absorb financial shocks</t>
  </si>
  <si>
    <t>≥ 6 months of expenses</t>
  </si>
  <si>
    <t>Meets best-practice safety standard for reserves</t>
  </si>
  <si>
    <t>&lt; 6 months of expenses</t>
  </si>
  <si>
    <t>Below recommended emergency reserve level</t>
  </si>
  <si>
    <t>Interpretation Guide</t>
  </si>
  <si>
    <t>Property Purchase Price ($)</t>
  </si>
  <si>
    <t>Down Payment ($)</t>
  </si>
  <si>
    <t>Current Market Value ($)</t>
  </si>
  <si>
    <t>Loan Amount ($)</t>
  </si>
  <si>
    <t>Equity ($)</t>
  </si>
  <si>
    <t>Loan-to-Value (LTV %)</t>
  </si>
  <si>
    <t>Appreciation (%)</t>
  </si>
  <si>
    <t>Cash-on-Cash Return (%)</t>
  </si>
  <si>
    <t>Your stress-test workbook is a decision-support tool. Here’s how to work with it and what to watch:</t>
  </si>
  <si>
    <t>2. Configure your Stress Parameters</t>
  </si>
  <si>
    <t>Define two downside scenarios. For example:</t>
  </si>
  <si>
    <t>You can also bump up your interest rate to model refinancing at a higher rate.</t>
  </si>
  <si>
    <t>3. Read the Results sheet</t>
  </si>
  <si>
    <t>(Gross rent + other income) minus operating expenses.</t>
  </si>
  <si>
    <t>Your mortgage payments over 12 months.</t>
  </si>
  <si>
    <t>NOI minus debt service. A positive number means you “cash in”; a negative number means you must cover the gap out of reserves.</t>
  </si>
  <si>
    <t>NOI ÷ debt service. A DSCR above 1.25 is generally considered comfortable by lenders; below 1.0 means your rental income doesn’t cover debt service.</t>
  </si>
  <si>
    <t>4. What to look for</t>
  </si>
  <si>
    <t>5. How to use it in planning</t>
  </si>
  <si>
    <t>Property economics: Fill in your expected monthly rent, other income (e.g. parking), annual taxes and insurance, and your operating costs (maintenance, utilities, management fee %).</t>
  </si>
  <si>
    <t>Financing: Enter your loan amount, interest rate, and amortization period.</t>
  </si>
  <si>
    <t>Liquidity buffer: That “months of reserves” line tells you how long you could cover a cash-flow shortfall before running out of saved funds.</t>
  </si>
  <si>
    <t>Net Operating Income (NOI) (annual):</t>
  </si>
  <si>
    <t>Annual Debt Service:</t>
  </si>
  <si>
    <t>Annual Cash Flow:</t>
  </si>
  <si>
    <t>DSCR (Debt Service Coverage Ratio):</t>
  </si>
  <si>
    <t>Baseline vs. Scenarios: Compare how NOI, cash flow, and DSCR deteriorate as you stress rent, expenses, vacancies, or rates.</t>
  </si>
  <si>
    <t>Cash‐flow shortfall: If your cash flow goes negative, check the “months of reserves” you’ve set. That tells you how many months you could afford the deficit before depleting your cash buffer.</t>
  </si>
  <si>
    <t>DSCR thresholds:</t>
  </si>
  <si>
    <t>≥ 1.25: Strong cushion, likely easy to refinance or refinance at good terms.</t>
  </si>
  <si>
    <t>1.0 – 1.25: Marginal; lenders may want extra collateral or higher rates.</t>
  </si>
  <si>
    <t>&lt; 1.0: You’re running a hole—income doesn’t even cover debt service.</t>
  </si>
  <si>
    <t>Underwrite deals conservatively: Choose inputs that reflect worst-case achievable rents and realistic expense inflation.</t>
  </si>
  <si>
    <t>Set reserve targets: If the worst-case scenario wipes you out in only a few months, build up a larger cash reserve.</t>
  </si>
  <si>
    <t>Test financing options: Plug in different amortization periods or interest rates to see their impact on DSCR and cash flow.</t>
  </si>
  <si>
    <t>Investor reporting: Use the scenario outputs to show partners or lenders that you’ve stress-tested the deal under adverse conditions.</t>
  </si>
  <si>
    <t>Intructions and How to Use This Stress-Test Worksheet</t>
  </si>
  <si>
    <t>Maintenance/Management (monthly $)</t>
  </si>
  <si>
    <t>Scenario 1: Rent falls 10%, expenses rise 5%, and  0 vacancy months.</t>
  </si>
  <si>
    <t>Scenario 2: Rent falls 20%, expenses rise 10%, and 2 vacancy months.</t>
  </si>
  <si>
    <t>LandLord Realty Inc. Brokerage • Trusted Toronto property experts since 1995 • www.landlord.net/real-estate</t>
  </si>
  <si>
    <r>
      <t xml:space="preserve">Speak with an advisor » </t>
    </r>
    <r>
      <rPr>
        <u/>
        <sz val="11"/>
        <color theme="0"/>
        <rFont val="Calibri"/>
        <family val="2"/>
        <scheme val="minor"/>
      </rPr>
      <t>https://landlord.net/contact/</t>
    </r>
  </si>
  <si>
    <t>LandLord Realty Inc. Brokerage • Trusted Toronto property experts since 1995 • www.landlord.net/real-estate
Speak with an advisor »  https://landlord.net/contact/</t>
  </si>
  <si>
    <r>
      <t xml:space="preserve">1. Populate the Inputs tab </t>
    </r>
    <r>
      <rPr>
        <i/>
        <sz val="14"/>
        <color theme="3" tint="-0.499984740745262"/>
        <rFont val="Calibri"/>
        <family val="2"/>
        <scheme val="minor"/>
      </rPr>
      <t>(Yellow Cells = Edit - Green Cells= Do Not Edit [Formulas])</t>
    </r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</si>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</sst>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0.00000000%"/>
    <numFmt numFmtId="167" formatCode="0.0000%"/>
    <numFmt numFmtId="17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i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3">
    <xf numFmtId="0" fontId="0" fillId="0" borderId="0"/>
    <xf numFmtId="44" fontId="1" fillId="0" borderId="0"/>
    <xf numFmtId="9" fontId="1" fillId="0" borderId="0"/>
  </cellStyleXfs>
  <cellXfs count="54">
    <xf numFmtId="0" fontId="0" fillId="0" borderId="0" xfId="0"/>
    <xf numFmtId="0" fontId="3" fillId="0" borderId="0" xfId="0" applyFont="1"/>
    <xf numFmtId="44" fontId="3" fillId="2" borderId="0" xfId="1" applyFont="1" applyFill="1"/>
    <xf numFmtId="0" fontId="3" fillId="2" borderId="0" xfId="0" applyFont="1" applyFill="1"/>
    <xf numFmtId="44" fontId="3" fillId="3" borderId="0" xfId="1" applyFont="1" applyFill="1"/>
    <xf numFmtId="0" fontId="3" fillId="3" borderId="0" xfId="0" applyFont="1" applyFill="1"/>
    <xf numFmtId="44" fontId="3" fillId="3" borderId="0" xfId="0" applyNumberFormat="1" applyFont="1" applyFill="1"/>
    <xf numFmtId="0" fontId="4" fillId="0" borderId="0" xfId="0" applyFont="1"/>
    <xf numFmtId="44" fontId="0" fillId="0" borderId="0" xfId="0" applyNumberFormat="1"/>
    <xf numFmtId="164" fontId="3" fillId="3" borderId="0" xfId="2" applyNumberFormat="1" applyFont="1" applyFill="1"/>
    <xf numFmtId="0" fontId="2" fillId="4" borderId="0" xfId="0" applyFont="1" applyFill="1"/>
    <xf numFmtId="0" fontId="0" fillId="4" borderId="0" xfId="0" applyFill="1"/>
    <xf numFmtId="0" fontId="0" fillId="0" borderId="4" xfId="0" applyBorder="1"/>
    <xf numFmtId="44" fontId="0" fillId="0" borderId="0" xfId="1" applyFont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0" fontId="0" fillId="0" borderId="7" xfId="0" applyBorder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0" fontId="3" fillId="5" borderId="0" xfId="2" applyNumberFormat="1" applyFont="1" applyFill="1"/>
    <xf numFmtId="0" fontId="5" fillId="0" borderId="0" xfId="0" applyFont="1"/>
    <xf numFmtId="0" fontId="0" fillId="0" borderId="0" xfId="0" applyAlignment="1">
      <alignment vertical="top" wrapText="1"/>
    </xf>
    <xf numFmtId="0" fontId="8" fillId="0" borderId="0" xfId="0" applyFont="1"/>
    <xf numFmtId="0" fontId="0" fillId="3" borderId="0" xfId="0" applyFill="1"/>
    <xf numFmtId="0" fontId="7" fillId="3" borderId="0" xfId="0" applyFont="1" applyFill="1"/>
    <xf numFmtId="0" fontId="9" fillId="3" borderId="0" xfId="0" applyFont="1" applyFill="1"/>
    <xf numFmtId="0" fontId="7" fillId="0" borderId="0" xfId="0" applyFont="1"/>
    <xf numFmtId="0" fontId="9" fillId="0" borderId="0" xfId="0" applyFont="1"/>
    <xf numFmtId="0" fontId="6" fillId="4" borderId="0" xfId="0" applyFont="1" applyFill="1"/>
    <xf numFmtId="0" fontId="12" fillId="0" borderId="0" xfId="0" applyFont="1"/>
    <xf numFmtId="0" fontId="14" fillId="3" borderId="0" xfId="0" applyFont="1" applyFill="1"/>
    <xf numFmtId="0" fontId="11" fillId="0" borderId="0" xfId="0" applyFont="1" applyAlignment="1">
      <alignment horizontal="left" vertical="center" wrapText="1"/>
    </xf>
    <xf numFmtId="167" fontId="1" fillId="0" borderId="0" xfId="2" applyNumberFormat="1"/>
    <xf numFmtId="8" fontId="3" fillId="3" borderId="0" xfId="0" applyNumberFormat="1" applyFont="1" applyFill="1"/>
    <xf numFmtId="2" fontId="3" fillId="3" borderId="0" xfId="0" applyNumberFormat="1" applyFont="1" applyFill="1"/>
    <xf numFmtId="175" fontId="3" fillId="3" borderId="0" xfId="0" applyNumberFormat="1" applyFont="1" applyFill="1"/>
    <xf numFmtId="2" fontId="0" fillId="0" borderId="5" xfId="0" applyNumberFormat="1" applyBorder="1"/>
    <xf numFmtId="2" fontId="0" fillId="0" borderId="8" xfId="0" applyNumberFormat="1" applyBorder="1"/>
    <xf numFmtId="0" fontId="0" fillId="0" borderId="9" xfId="0" applyBorder="1"/>
    <xf numFmtId="44" fontId="3" fillId="2" borderId="10" xfId="1" applyFont="1" applyFill="1" applyBorder="1"/>
    <xf numFmtId="0" fontId="0" fillId="0" borderId="11" xfId="0" applyBorder="1"/>
    <xf numFmtId="44" fontId="3" fillId="2" borderId="12" xfId="1" applyFont="1" applyFill="1" applyBorder="1"/>
    <xf numFmtId="44" fontId="3" fillId="3" borderId="12" xfId="1" applyFont="1" applyFill="1" applyBorder="1"/>
    <xf numFmtId="0" fontId="0" fillId="0" borderId="13" xfId="0" applyBorder="1"/>
    <xf numFmtId="10" fontId="3" fillId="3" borderId="14" xfId="2" applyNumberFormat="1" applyFont="1" applyFill="1" applyBorder="1"/>
    <xf numFmtId="0" fontId="6" fillId="4" borderId="0" xfId="0" applyFont="1" applyFill="1" applyAlignment="1">
      <alignment vertical="center"/>
    </xf>
    <xf numFmtId="0" fontId="0" fillId="0" borderId="0" xfId="0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0" borderId="7" xfId="0" applyBorder="1" applyAlignment="1">
      <alignment horizontal="left"/>
    </xf>
    <xf numFmtId="10" fontId="3" fillId="3" borderId="12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Net Operating Income Comparison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Dashboard!$C$3</c:f>
              <c:strCache>
                <c:ptCount val="1"/>
                <c:pt idx="0">
                  <c:v>NOI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C3-4A0E-AB9E-22C1315B3B5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C3-4A0E-AB9E-22C1315B3B5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C3-4A0E-AB9E-22C1315B3B56}"/>
              </c:ext>
            </c:extLst>
          </c:dPt>
          <c:cat>
            <c:strRef>
              <c:f>Dashboard!$B$4:$B$6</c:f>
              <c:strCache>
                <c:ptCount val="3"/>
                <c:pt idx="0">
                  <c:v>Baseline</c:v>
                </c:pt>
                <c:pt idx="1">
                  <c:v>Scenario 1</c:v>
                </c:pt>
                <c:pt idx="2">
                  <c:v>Scenario 2</c:v>
                </c:pt>
              </c:strCache>
            </c:strRef>
          </c:cat>
          <c:val>
            <c:numRef>
              <c:f>Dashboard!$C$4:$C$6</c:f>
              <c:numCache>
                <c:formatCode>_("$"* #,##0.00_);_("$"* \(#,##0.00\);_("$"* "-"??_);_(@_)</c:formatCode>
                <c:ptCount val="3"/>
                <c:pt idx="0">
                  <c:v>32400</c:v>
                </c:pt>
                <c:pt idx="1">
                  <c:v>27810</c:v>
                </c:pt>
                <c:pt idx="2">
                  <c:v>15390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6-41B3-995D-740570C8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NOI ($)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Cash Flow Comparison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Dashboard!$D$3</c:f>
              <c:strCache>
                <c:ptCount val="1"/>
                <c:pt idx="0">
                  <c:v>Cash Flow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prstDash val="solid"/>
            </a:ln>
          </c:spPr>
          <c:invertIfNegative val="0"/>
          <c:cat>
            <c:strRef>
              <c:f>Dashboard!$B$4:$B$6</c:f>
              <c:strCache>
                <c:ptCount val="3"/>
                <c:pt idx="0">
                  <c:v>Baseline</c:v>
                </c:pt>
                <c:pt idx="1">
                  <c:v>Scenario 1</c:v>
                </c:pt>
                <c:pt idx="2">
                  <c:v>Scenario 2</c:v>
                </c:pt>
              </c:strCache>
            </c:strRef>
          </c:cat>
          <c:val>
            <c:numRef>
              <c:f>Dashboard!$D$4:$D$6</c:f>
              <c:numCache>
                <c:formatCode>_("$"* #,##0.00_);_("$"* \(#,##0.00\);_("$"* "-"??_);_(@_)</c:formatCode>
                <c:ptCount val="3"/>
                <c:pt idx="0">
                  <c:v>12039.977195451702</c:v>
                </c:pt>
                <c:pt idx="1">
                  <c:v>7449.9771954517018</c:v>
                </c:pt>
                <c:pt idx="2">
                  <c:v>-4995.5000454812071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6-4E7A-901E-9DC55708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Cash Flow ($)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DSCR Trend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Dashboard!$E$3</c:f>
              <c:strCache>
                <c:ptCount val="1"/>
                <c:pt idx="0">
                  <c:v>DSCR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Dashboard!$B$4:$B$6</c:f>
              <c:strCache>
                <c:ptCount val="3"/>
                <c:pt idx="0">
                  <c:v>Baseline</c:v>
                </c:pt>
                <c:pt idx="1">
                  <c:v>Scenario 1</c:v>
                </c:pt>
                <c:pt idx="2">
                  <c:v>Scenario 2</c:v>
                </c:pt>
              </c:strCache>
            </c:strRef>
          </c:cat>
          <c:val>
            <c:numRef>
              <c:f>Dashboard!$E$4:$E$6</c:f>
              <c:numCache>
                <c:formatCode>0.00</c:formatCode>
                <c:ptCount val="3"/>
                <c:pt idx="0">
                  <c:v>1.5913538167924866</c:v>
                </c:pt>
                <c:pt idx="1">
                  <c:v>1.3659120260802176</c:v>
                </c:pt>
                <c:pt idx="2">
                  <c:v>0.75494836848073565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A-40CB-B858-C82D7D49F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DSCR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9425940</xdr:colOff>
      <xdr:row>43</xdr:row>
      <xdr:rowOff>111080</xdr:rowOff>
    </xdr:from>
    <xdr:to>
      <xdr:col>2</xdr:col>
      <xdr:colOff>10507980</xdr:colOff>
      <xdr:row>46</xdr:row>
      <xdr:rowOff>68433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1A2BE-2349-39E1-E37F-02EC9E5A5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420" y="8432120"/>
          <a:ext cx="1082040" cy="505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107675</xdr:colOff>
      <xdr:row>0</xdr:row>
      <xdr:rowOff>85312</xdr:rowOff>
    </xdr:from>
    <xdr:to>
      <xdr:col>0</xdr:col>
      <xdr:colOff>1068456</xdr:colOff>
      <xdr:row>0</xdr:row>
      <xdr:rowOff>630127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D6BDC-9316-16B6-0D50-098301A45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5" y="85312"/>
          <a:ext cx="960781" cy="544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85725</xdr:rowOff>
    </xdr:from>
    <xdr:to>
      <xdr:col>0</xdr:col>
      <xdr:colOff>1066800</xdr:colOff>
      <xdr:row>0</xdr:row>
      <xdr:rowOff>631245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6E373-A5AD-4656-8696-1B9BD896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962024" cy="545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1065556</xdr:colOff>
      <xdr:row>0</xdr:row>
      <xdr:rowOff>630540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A1C11-6859-4636-9EE7-5D6158CED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960781" cy="544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222885</xdr:colOff>
      <xdr:row>0</xdr:row>
      <xdr:rowOff>167640</xdr:rowOff>
    </xdr:from>
    <xdr:ext cx="5261610" cy="17297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224790</xdr:colOff>
      <xdr:row>10</xdr:row>
      <xdr:rowOff>62864</xdr:rowOff>
    </xdr:from>
    <xdr:ext cx="5261610" cy="195643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</xdr:col>
      <xdr:colOff>220980</xdr:colOff>
      <xdr:row>18</xdr:row>
      <xdr:rowOff>15240</xdr:rowOff>
    </xdr:from>
    <xdr:ext cx="5261610" cy="161544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3</xdr:col>
      <xdr:colOff>2926080</xdr:colOff>
      <xdr:row>23</xdr:row>
      <xdr:rowOff>103460</xdr:rowOff>
    </xdr:from>
    <xdr:to>
      <xdr:col>4</xdr:col>
      <xdr:colOff>716280</xdr:colOff>
      <xdr:row>26</xdr:row>
      <xdr:rowOff>60813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FDDCB2-D625-47D0-9BF8-9E4DADAF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8480" y="5025980"/>
          <a:ext cx="1082040" cy="505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5832-10FD-434A-A043-2BCCBD923B4A}">
  <dimension ref="A1:D48"/>
  <sheetViews>
    <sheetView showGridLines="0" tabSelected="1" workbookViewId="0">
      <selection activeCell="E9" sqref="E9"/>
    </sheetView>
  </sheetViews>
  <sheetFormatPr defaultRowHeight="14.4" x14ac:dyDescent="0.3"/>
  <cols>
    <col min="1" max="2" width="3" customWidth="1"/>
    <col min="3" max="3" width="159.5546875" bestFit="1" customWidth="1"/>
    <col min="4" max="4" width="3.5546875" customWidth="1"/>
  </cols>
  <sheetData>
    <row r="1" spans="1:4" x14ac:dyDescent="0.3">
      <c r="A1" s="25"/>
      <c r="B1" s="25"/>
      <c r="C1" s="25"/>
      <c r="D1" s="25"/>
    </row>
    <row r="2" spans="1:4" s="28" customFormat="1" ht="32.4" customHeight="1" x14ac:dyDescent="0.5">
      <c r="A2" s="26"/>
      <c r="C2" s="24" t="s">
        <v>107</v>
      </c>
      <c r="D2" s="26"/>
    </row>
    <row r="3" spans="1:4" x14ac:dyDescent="0.3">
      <c r="A3" s="25"/>
      <c r="C3" s="23" t="s">
        <v>79</v>
      </c>
      <c r="D3" s="25"/>
    </row>
    <row r="4" spans="1:4" x14ac:dyDescent="0.3">
      <c r="A4" s="25"/>
      <c r="D4" s="25"/>
    </row>
    <row r="5" spans="1:4" s="29" customFormat="1" ht="18" x14ac:dyDescent="0.35">
      <c r="A5" s="27"/>
      <c r="C5" s="31" t="s">
        <v>114</v>
      </c>
      <c r="D5" s="27"/>
    </row>
    <row r="6" spans="1:4" x14ac:dyDescent="0.3">
      <c r="A6" s="25"/>
      <c r="C6" t="s">
        <v>90</v>
      </c>
      <c r="D6" s="25"/>
    </row>
    <row r="7" spans="1:4" x14ac:dyDescent="0.3">
      <c r="A7" s="25"/>
      <c r="C7" t="s">
        <v>91</v>
      </c>
      <c r="D7" s="25"/>
    </row>
    <row r="8" spans="1:4" x14ac:dyDescent="0.3">
      <c r="A8" s="25"/>
      <c r="C8" t="s">
        <v>92</v>
      </c>
      <c r="D8" s="25"/>
    </row>
    <row r="9" spans="1:4" x14ac:dyDescent="0.3">
      <c r="A9" s="25"/>
      <c r="D9" s="25"/>
    </row>
    <row r="10" spans="1:4" s="29" customFormat="1" ht="18" x14ac:dyDescent="0.35">
      <c r="A10" s="27"/>
      <c r="C10" s="31" t="s">
        <v>80</v>
      </c>
      <c r="D10" s="27"/>
    </row>
    <row r="11" spans="1:4" x14ac:dyDescent="0.3">
      <c r="A11" s="25"/>
      <c r="C11" t="s">
        <v>81</v>
      </c>
      <c r="D11" s="25"/>
    </row>
    <row r="12" spans="1:4" x14ac:dyDescent="0.3">
      <c r="A12" s="25"/>
      <c r="D12" s="25"/>
    </row>
    <row r="13" spans="1:4" x14ac:dyDescent="0.3">
      <c r="A13" s="25"/>
      <c r="C13" t="s">
        <v>109</v>
      </c>
      <c r="D13" s="25"/>
    </row>
    <row r="14" spans="1:4" x14ac:dyDescent="0.3">
      <c r="A14" s="25"/>
      <c r="C14" t="s">
        <v>110</v>
      </c>
      <c r="D14" s="25"/>
    </row>
    <row r="15" spans="1:4" x14ac:dyDescent="0.3">
      <c r="A15" s="25"/>
      <c r="D15" s="25"/>
    </row>
    <row r="16" spans="1:4" x14ac:dyDescent="0.3">
      <c r="A16" s="25"/>
      <c r="C16" t="s">
        <v>82</v>
      </c>
      <c r="D16" s="25"/>
    </row>
    <row r="17" spans="1:4" x14ac:dyDescent="0.3">
      <c r="A17" s="25"/>
      <c r="D17" s="25"/>
    </row>
    <row r="18" spans="1:4" s="29" customFormat="1" ht="18" x14ac:dyDescent="0.35">
      <c r="A18" s="27"/>
      <c r="C18" s="31" t="s">
        <v>83</v>
      </c>
      <c r="D18" s="27"/>
    </row>
    <row r="19" spans="1:4" x14ac:dyDescent="0.3">
      <c r="A19" s="25"/>
      <c r="C19" s="22" t="s">
        <v>93</v>
      </c>
      <c r="D19" s="25"/>
    </row>
    <row r="20" spans="1:4" x14ac:dyDescent="0.3">
      <c r="A20" s="25"/>
      <c r="C20" t="s">
        <v>84</v>
      </c>
      <c r="D20" s="25"/>
    </row>
    <row r="21" spans="1:4" x14ac:dyDescent="0.3">
      <c r="A21" s="25"/>
      <c r="C21" s="22" t="s">
        <v>94</v>
      </c>
      <c r="D21" s="25"/>
    </row>
    <row r="22" spans="1:4" x14ac:dyDescent="0.3">
      <c r="A22" s="25"/>
      <c r="C22" t="s">
        <v>85</v>
      </c>
      <c r="D22" s="25"/>
    </row>
    <row r="23" spans="1:4" x14ac:dyDescent="0.3">
      <c r="A23" s="25"/>
      <c r="C23" s="22" t="s">
        <v>95</v>
      </c>
      <c r="D23" s="25"/>
    </row>
    <row r="24" spans="1:4" x14ac:dyDescent="0.3">
      <c r="A24" s="25"/>
      <c r="C24" t="s">
        <v>86</v>
      </c>
      <c r="D24" s="25"/>
    </row>
    <row r="25" spans="1:4" x14ac:dyDescent="0.3">
      <c r="A25" s="25"/>
      <c r="C25" s="22" t="s">
        <v>96</v>
      </c>
      <c r="D25" s="25"/>
    </row>
    <row r="26" spans="1:4" x14ac:dyDescent="0.3">
      <c r="A26" s="25"/>
      <c r="C26" t="s">
        <v>87</v>
      </c>
      <c r="D26" s="25"/>
    </row>
    <row r="27" spans="1:4" x14ac:dyDescent="0.3">
      <c r="A27" s="25"/>
      <c r="D27" s="25"/>
    </row>
    <row r="28" spans="1:4" s="29" customFormat="1" ht="18" x14ac:dyDescent="0.35">
      <c r="A28" s="27"/>
      <c r="C28" s="31" t="s">
        <v>88</v>
      </c>
      <c r="D28" s="27"/>
    </row>
    <row r="29" spans="1:4" x14ac:dyDescent="0.3">
      <c r="A29" s="25"/>
      <c r="C29" t="s">
        <v>97</v>
      </c>
      <c r="D29" s="25"/>
    </row>
    <row r="30" spans="1:4" x14ac:dyDescent="0.3">
      <c r="A30" s="25"/>
      <c r="C30" t="s">
        <v>98</v>
      </c>
      <c r="D30" s="25"/>
    </row>
    <row r="31" spans="1:4" x14ac:dyDescent="0.3">
      <c r="A31" s="25"/>
      <c r="D31" s="25"/>
    </row>
    <row r="32" spans="1:4" x14ac:dyDescent="0.3">
      <c r="A32" s="25"/>
      <c r="C32" s="22" t="s">
        <v>99</v>
      </c>
      <c r="D32" s="25"/>
    </row>
    <row r="33" spans="1:4" x14ac:dyDescent="0.3">
      <c r="A33" s="25"/>
      <c r="C33" t="s">
        <v>100</v>
      </c>
      <c r="D33" s="25"/>
    </row>
    <row r="34" spans="1:4" x14ac:dyDescent="0.3">
      <c r="A34" s="25"/>
      <c r="C34" t="s">
        <v>101</v>
      </c>
      <c r="D34" s="25"/>
    </row>
    <row r="35" spans="1:4" x14ac:dyDescent="0.3">
      <c r="A35" s="25"/>
      <c r="C35" t="s">
        <v>102</v>
      </c>
      <c r="D35" s="25"/>
    </row>
    <row r="36" spans="1:4" x14ac:dyDescent="0.3">
      <c r="A36" s="25"/>
      <c r="D36" s="25"/>
    </row>
    <row r="37" spans="1:4" s="29" customFormat="1" ht="18" x14ac:dyDescent="0.35">
      <c r="A37" s="27"/>
      <c r="C37" s="31" t="s">
        <v>89</v>
      </c>
      <c r="D37" s="27"/>
    </row>
    <row r="38" spans="1:4" x14ac:dyDescent="0.3">
      <c r="A38" s="25"/>
      <c r="C38" t="s">
        <v>103</v>
      </c>
      <c r="D38" s="25"/>
    </row>
    <row r="39" spans="1:4" x14ac:dyDescent="0.3">
      <c r="A39" s="25"/>
      <c r="C39" t="s">
        <v>104</v>
      </c>
      <c r="D39" s="25"/>
    </row>
    <row r="40" spans="1:4" x14ac:dyDescent="0.3">
      <c r="A40" s="25"/>
      <c r="C40" t="s">
        <v>105</v>
      </c>
      <c r="D40" s="25"/>
    </row>
    <row r="41" spans="1:4" x14ac:dyDescent="0.3">
      <c r="A41" s="25"/>
      <c r="C41" t="s">
        <v>106</v>
      </c>
      <c r="D41" s="25"/>
    </row>
    <row r="42" spans="1:4" x14ac:dyDescent="0.3">
      <c r="A42" s="25"/>
      <c r="D42" s="25"/>
    </row>
    <row r="43" spans="1:4" x14ac:dyDescent="0.3">
      <c r="A43" s="25"/>
      <c r="D43" s="25"/>
    </row>
    <row r="44" spans="1:4" x14ac:dyDescent="0.3">
      <c r="A44" s="25"/>
      <c r="B44" s="11"/>
      <c r="C44" s="11"/>
      <c r="D44" s="25"/>
    </row>
    <row r="45" spans="1:4" x14ac:dyDescent="0.3">
      <c r="A45" s="25"/>
      <c r="B45" s="11"/>
      <c r="C45" s="30" t="s">
        <v>111</v>
      </c>
      <c r="D45" s="25"/>
    </row>
    <row r="46" spans="1:4" x14ac:dyDescent="0.3">
      <c r="A46" s="25"/>
      <c r="B46" s="11"/>
      <c r="C46" s="30" t="s">
        <v>112</v>
      </c>
      <c r="D46" s="25"/>
    </row>
    <row r="47" spans="1:4" x14ac:dyDescent="0.3">
      <c r="A47" s="25"/>
      <c r="B47" s="11"/>
      <c r="C47" s="11"/>
      <c r="D47" s="25"/>
    </row>
    <row r="48" spans="1:4" x14ac:dyDescent="0.3">
      <c r="A48" s="32"/>
      <c r="B48" s="32"/>
      <c r="C48" s="32"/>
      <c r="D48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zoomScaleNormal="100" workbookViewId="0">
      <selection activeCell="D25" sqref="D25"/>
    </sheetView>
  </sheetViews>
  <sheetFormatPr defaultRowHeight="15.6" x14ac:dyDescent="0.3"/>
  <cols>
    <col min="1" max="1" width="38.5546875" bestFit="1" customWidth="1"/>
    <col min="2" max="2" width="16.6640625" style="1" bestFit="1" customWidth="1"/>
    <col min="3" max="3" width="3.6640625" customWidth="1"/>
    <col min="4" max="4" width="72.6640625" bestFit="1" customWidth="1"/>
    <col min="5" max="5" width="11.109375" bestFit="1" customWidth="1"/>
  </cols>
  <sheetData>
    <row r="1" spans="1:5" ht="54.9" customHeight="1" x14ac:dyDescent="0.3">
      <c r="B1" s="33" t="s">
        <v>113</v>
      </c>
      <c r="C1" s="33"/>
      <c r="D1" s="33"/>
    </row>
    <row r="2" spans="1:5" s="10" customFormat="1" ht="15.75" customHeight="1" x14ac:dyDescent="0.3">
      <c r="A2" s="10" t="s">
        <v>0</v>
      </c>
      <c r="B2" s="10" t="s">
        <v>1</v>
      </c>
      <c r="D2" s="10" t="s">
        <v>29</v>
      </c>
    </row>
    <row r="3" spans="1:5" ht="15.75" customHeight="1" x14ac:dyDescent="0.3">
      <c r="A3" s="1" t="s">
        <v>2</v>
      </c>
      <c r="B3" s="2">
        <v>3450</v>
      </c>
      <c r="D3" s="7" t="s">
        <v>30</v>
      </c>
    </row>
    <row r="4" spans="1:5" ht="15.75" customHeight="1" x14ac:dyDescent="0.3">
      <c r="A4" s="1" t="s">
        <v>3</v>
      </c>
      <c r="B4" s="2">
        <v>0</v>
      </c>
      <c r="D4" s="7" t="s">
        <v>31</v>
      </c>
    </row>
    <row r="5" spans="1:5" ht="15.75" customHeight="1" x14ac:dyDescent="0.3">
      <c r="A5" s="1" t="s">
        <v>4</v>
      </c>
      <c r="B5" s="2">
        <v>4800</v>
      </c>
      <c r="D5" s="7" t="s">
        <v>32</v>
      </c>
    </row>
    <row r="6" spans="1:5" ht="15.75" customHeight="1" x14ac:dyDescent="0.3">
      <c r="A6" s="1" t="s">
        <v>5</v>
      </c>
      <c r="B6" s="2">
        <v>1200</v>
      </c>
      <c r="D6" s="7" t="s">
        <v>33</v>
      </c>
    </row>
    <row r="7" spans="1:5" ht="15.75" customHeight="1" x14ac:dyDescent="0.3">
      <c r="A7" s="1" t="s">
        <v>108</v>
      </c>
      <c r="B7" s="2">
        <v>250</v>
      </c>
      <c r="D7" s="7" t="s">
        <v>34</v>
      </c>
    </row>
    <row r="8" spans="1:5" ht="15.75" customHeight="1" x14ac:dyDescent="0.3">
      <c r="A8" s="1" t="s">
        <v>6</v>
      </c>
      <c r="B8" s="4">
        <f>B27-B28</f>
        <v>505000</v>
      </c>
      <c r="D8" s="7" t="s">
        <v>35</v>
      </c>
    </row>
    <row r="9" spans="1:5" ht="15.75" customHeight="1" x14ac:dyDescent="0.3">
      <c r="A9" s="1" t="s">
        <v>7</v>
      </c>
      <c r="B9" s="21">
        <v>6.3E-2</v>
      </c>
      <c r="D9" s="7" t="s">
        <v>36</v>
      </c>
    </row>
    <row r="10" spans="1:5" ht="15.75" customHeight="1" x14ac:dyDescent="0.3">
      <c r="A10" s="1" t="s">
        <v>8</v>
      </c>
      <c r="B10" s="3">
        <v>25</v>
      </c>
      <c r="D10" s="7" t="s">
        <v>37</v>
      </c>
    </row>
    <row r="11" spans="1:5" ht="15.75" customHeight="1" x14ac:dyDescent="0.3">
      <c r="A11" s="1" t="s">
        <v>9</v>
      </c>
      <c r="B11" s="21">
        <v>0</v>
      </c>
      <c r="D11" s="7" t="s">
        <v>50</v>
      </c>
    </row>
    <row r="12" spans="1:5" ht="15.75" customHeight="1" x14ac:dyDescent="0.3">
      <c r="A12" s="1" t="s">
        <v>10</v>
      </c>
      <c r="B12" s="21">
        <v>0</v>
      </c>
      <c r="D12" s="7" t="s">
        <v>38</v>
      </c>
    </row>
    <row r="13" spans="1:5" ht="15.75" customHeight="1" x14ac:dyDescent="0.3">
      <c r="A13" s="1" t="s">
        <v>11</v>
      </c>
      <c r="B13" s="3">
        <v>0</v>
      </c>
      <c r="D13" s="7" t="s">
        <v>39</v>
      </c>
    </row>
    <row r="14" spans="1:5" ht="15.75" customHeight="1" x14ac:dyDescent="0.3">
      <c r="A14" s="1" t="s">
        <v>12</v>
      </c>
      <c r="B14" s="4">
        <f>((B3*(1-B11)+B4)*(12-B13))</f>
        <v>41400</v>
      </c>
      <c r="D14" s="7" t="s">
        <v>40</v>
      </c>
    </row>
    <row r="15" spans="1:5" ht="15.75" customHeight="1" x14ac:dyDescent="0.3">
      <c r="A15" s="1" t="s">
        <v>13</v>
      </c>
      <c r="B15" s="4">
        <f>(B5 + B6 + B7*12)*(1 + B12)</f>
        <v>9000</v>
      </c>
      <c r="D15" s="7" t="s">
        <v>41</v>
      </c>
      <c r="E15" s="8"/>
    </row>
    <row r="16" spans="1:5" ht="15.75" customHeight="1" x14ac:dyDescent="0.3">
      <c r="A16" s="1" t="s">
        <v>14</v>
      </c>
      <c r="B16" s="6">
        <f>B14 - B15</f>
        <v>32400</v>
      </c>
      <c r="D16" s="7" t="s">
        <v>42</v>
      </c>
    </row>
    <row r="17" spans="1:4" ht="15.75" customHeight="1" x14ac:dyDescent="0.3">
      <c r="A17" s="1" t="s">
        <v>15</v>
      </c>
      <c r="B17" s="9">
        <f>B9/12/100</f>
        <v>5.2500000000000002E-5</v>
      </c>
      <c r="D17" s="7" t="s">
        <v>43</v>
      </c>
    </row>
    <row r="18" spans="1:4" ht="15.75" customHeight="1" x14ac:dyDescent="0.3">
      <c r="A18" s="1" t="s">
        <v>16</v>
      </c>
      <c r="B18" s="5">
        <f>B10*12</f>
        <v>300</v>
      </c>
      <c r="D18" s="7" t="s">
        <v>44</v>
      </c>
    </row>
    <row r="19" spans="1:4" ht="15.75" customHeight="1" x14ac:dyDescent="0.3">
      <c r="A19" s="1" t="s">
        <v>17</v>
      </c>
      <c r="B19" s="35">
        <f>PMT(B17, B18, -B8)</f>
        <v>1696.6685670456916</v>
      </c>
      <c r="D19" s="7" t="s">
        <v>45</v>
      </c>
    </row>
    <row r="20" spans="1:4" ht="15.75" customHeight="1" x14ac:dyDescent="0.3">
      <c r="A20" s="1" t="s">
        <v>18</v>
      </c>
      <c r="B20" s="4">
        <f>B19*12</f>
        <v>20360.022804548298</v>
      </c>
      <c r="D20" s="7" t="s">
        <v>46</v>
      </c>
    </row>
    <row r="21" spans="1:4" ht="15.75" customHeight="1" x14ac:dyDescent="0.3">
      <c r="A21" s="1" t="s">
        <v>19</v>
      </c>
      <c r="B21" s="6">
        <f>B16 - B20</f>
        <v>12039.977195451702</v>
      </c>
      <c r="D21" s="7" t="s">
        <v>47</v>
      </c>
    </row>
    <row r="22" spans="1:4" ht="15.75" customHeight="1" x14ac:dyDescent="0.3">
      <c r="A22" s="1" t="s">
        <v>28</v>
      </c>
      <c r="B22" s="36">
        <f>IF(B20=0, 0, B16/B20)</f>
        <v>1.5913538167924866</v>
      </c>
      <c r="D22" s="7" t="s">
        <v>51</v>
      </c>
    </row>
    <row r="23" spans="1:4" ht="15.75" customHeight="1" x14ac:dyDescent="0.3">
      <c r="A23" s="1" t="s">
        <v>21</v>
      </c>
      <c r="B23" s="4">
        <f>(B5 + B6 + B7*12)/2</f>
        <v>4500</v>
      </c>
      <c r="D23" s="7" t="s">
        <v>48</v>
      </c>
    </row>
    <row r="24" spans="1:4" ht="15.75" customHeight="1" x14ac:dyDescent="0.3">
      <c r="A24" s="1" t="s">
        <v>22</v>
      </c>
      <c r="B24" s="37">
        <f>IF(B20=0, 0, B23/(B20/12))</f>
        <v>2.6522563613208106</v>
      </c>
      <c r="D24" s="7" t="s">
        <v>49</v>
      </c>
    </row>
    <row r="25" spans="1:4" ht="15.75" customHeight="1" x14ac:dyDescent="0.3">
      <c r="A25" s="1"/>
    </row>
    <row r="27" spans="1:4" x14ac:dyDescent="0.3">
      <c r="A27" s="40" t="s">
        <v>71</v>
      </c>
      <c r="B27" s="41">
        <v>780000</v>
      </c>
    </row>
    <row r="28" spans="1:4" x14ac:dyDescent="0.3">
      <c r="A28" s="42" t="s">
        <v>72</v>
      </c>
      <c r="B28" s="43">
        <v>275000</v>
      </c>
    </row>
    <row r="29" spans="1:4" x14ac:dyDescent="0.3">
      <c r="A29" s="42" t="s">
        <v>73</v>
      </c>
      <c r="B29" s="43">
        <v>705000</v>
      </c>
    </row>
    <row r="30" spans="1:4" x14ac:dyDescent="0.3">
      <c r="A30" s="42" t="s">
        <v>74</v>
      </c>
      <c r="B30" s="44">
        <f>B27-B28</f>
        <v>505000</v>
      </c>
    </row>
    <row r="31" spans="1:4" x14ac:dyDescent="0.3">
      <c r="A31" s="42" t="s">
        <v>75</v>
      </c>
      <c r="B31" s="44">
        <f>B29-B30</f>
        <v>200000</v>
      </c>
    </row>
    <row r="32" spans="1:4" x14ac:dyDescent="0.3">
      <c r="A32" s="42" t="s">
        <v>76</v>
      </c>
      <c r="B32" s="53">
        <f>B30/B29</f>
        <v>0.71631205673758869</v>
      </c>
    </row>
    <row r="33" spans="1:2" x14ac:dyDescent="0.3">
      <c r="A33" s="42" t="s">
        <v>77</v>
      </c>
      <c r="B33" s="53">
        <f>(B29-B27)/B27</f>
        <v>-9.6153846153846159E-2</v>
      </c>
    </row>
    <row r="34" spans="1:2" x14ac:dyDescent="0.3">
      <c r="A34" s="45" t="s">
        <v>78</v>
      </c>
      <c r="B34" s="46">
        <f>B21/B28</f>
        <v>4.3781735256188004E-2</v>
      </c>
    </row>
  </sheetData>
  <mergeCells count="1">
    <mergeCell ref="B1:D1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showGridLines="0" zoomScaleNormal="100" workbookViewId="0">
      <selection activeCell="D21" sqref="D21"/>
    </sheetView>
  </sheetViews>
  <sheetFormatPr defaultColWidth="9.109375" defaultRowHeight="15.6" x14ac:dyDescent="0.3"/>
  <cols>
    <col min="1" max="1" width="38.5546875" style="1" bestFit="1" customWidth="1"/>
    <col min="2" max="2" width="16.6640625" style="1" bestFit="1" customWidth="1"/>
    <col min="3" max="3" width="3.6640625" style="1" customWidth="1"/>
    <col min="4" max="4" width="71.77734375" style="1" customWidth="1"/>
    <col min="5" max="16384" width="9.109375" style="1"/>
  </cols>
  <sheetData>
    <row r="1" spans="1:4" ht="54.9" customHeight="1" x14ac:dyDescent="0.3">
      <c r="B1" s="33" t="s">
        <v>113</v>
      </c>
      <c r="C1" s="33"/>
      <c r="D1" s="33"/>
    </row>
    <row r="2" spans="1:4" s="10" customFormat="1" ht="15.75" customHeight="1" x14ac:dyDescent="0.3">
      <c r="A2" s="10" t="s">
        <v>0</v>
      </c>
      <c r="B2" s="10" t="s">
        <v>1</v>
      </c>
      <c r="D2" s="10" t="s">
        <v>29</v>
      </c>
    </row>
    <row r="3" spans="1:4" x14ac:dyDescent="0.3">
      <c r="A3" s="1" t="s">
        <v>2</v>
      </c>
      <c r="B3" s="2">
        <v>3450</v>
      </c>
      <c r="D3" s="7" t="s">
        <v>30</v>
      </c>
    </row>
    <row r="4" spans="1:4" x14ac:dyDescent="0.3">
      <c r="A4" s="1" t="s">
        <v>3</v>
      </c>
      <c r="B4" s="2">
        <v>0</v>
      </c>
      <c r="D4" s="7" t="s">
        <v>31</v>
      </c>
    </row>
    <row r="5" spans="1:4" x14ac:dyDescent="0.3">
      <c r="A5" s="1" t="s">
        <v>4</v>
      </c>
      <c r="B5" s="2">
        <v>4800</v>
      </c>
      <c r="D5" s="7" t="s">
        <v>32</v>
      </c>
    </row>
    <row r="6" spans="1:4" x14ac:dyDescent="0.3">
      <c r="A6" s="1" t="s">
        <v>5</v>
      </c>
      <c r="B6" s="2">
        <v>1200</v>
      </c>
      <c r="D6" s="7" t="s">
        <v>33</v>
      </c>
    </row>
    <row r="7" spans="1:4" x14ac:dyDescent="0.3">
      <c r="A7" s="1" t="s">
        <v>108</v>
      </c>
      <c r="B7" s="2">
        <v>250</v>
      </c>
      <c r="D7" s="7" t="s">
        <v>34</v>
      </c>
    </row>
    <row r="8" spans="1:4" x14ac:dyDescent="0.3">
      <c r="A8" s="1" t="s">
        <v>6</v>
      </c>
      <c r="B8" s="4">
        <f>B27-B28</f>
        <v>505000</v>
      </c>
      <c r="D8" s="7" t="s">
        <v>35</v>
      </c>
    </row>
    <row r="9" spans="1:4" x14ac:dyDescent="0.3">
      <c r="A9" s="1" t="s">
        <v>7</v>
      </c>
      <c r="B9" s="21">
        <v>6.3E-2</v>
      </c>
      <c r="D9" s="7" t="s">
        <v>36</v>
      </c>
    </row>
    <row r="10" spans="1:4" x14ac:dyDescent="0.3">
      <c r="A10" s="1" t="s">
        <v>8</v>
      </c>
      <c r="B10" s="3">
        <v>25</v>
      </c>
      <c r="D10" s="7" t="s">
        <v>37</v>
      </c>
    </row>
    <row r="11" spans="1:4" x14ac:dyDescent="0.3">
      <c r="A11" s="1" t="s">
        <v>9</v>
      </c>
      <c r="B11" s="21">
        <v>0.1</v>
      </c>
      <c r="D11" s="7" t="s">
        <v>50</v>
      </c>
    </row>
    <row r="12" spans="1:4" x14ac:dyDescent="0.3">
      <c r="A12" s="1" t="s">
        <v>10</v>
      </c>
      <c r="B12" s="21">
        <v>0.05</v>
      </c>
      <c r="D12" s="7" t="s">
        <v>38</v>
      </c>
    </row>
    <row r="13" spans="1:4" x14ac:dyDescent="0.3">
      <c r="A13" s="1" t="s">
        <v>11</v>
      </c>
      <c r="B13" s="3">
        <v>0</v>
      </c>
      <c r="D13" s="7" t="s">
        <v>39</v>
      </c>
    </row>
    <row r="14" spans="1:4" x14ac:dyDescent="0.3">
      <c r="A14" s="1" t="s">
        <v>12</v>
      </c>
      <c r="B14" s="4">
        <f>((B3*(1-B11)+B4)*(12-B13))</f>
        <v>37260</v>
      </c>
      <c r="D14" s="7" t="s">
        <v>40</v>
      </c>
    </row>
    <row r="15" spans="1:4" x14ac:dyDescent="0.3">
      <c r="A15" s="1" t="s">
        <v>13</v>
      </c>
      <c r="B15" s="4">
        <f>(B5 + B6 + B7*12)*(1 + B12)</f>
        <v>9450</v>
      </c>
      <c r="D15" s="7" t="s">
        <v>41</v>
      </c>
    </row>
    <row r="16" spans="1:4" x14ac:dyDescent="0.3">
      <c r="A16" s="1" t="s">
        <v>14</v>
      </c>
      <c r="B16" s="6">
        <f>B14 - B15</f>
        <v>27810</v>
      </c>
      <c r="D16" s="7" t="s">
        <v>42</v>
      </c>
    </row>
    <row r="17" spans="1:4" x14ac:dyDescent="0.3">
      <c r="A17" s="1" t="s">
        <v>15</v>
      </c>
      <c r="B17" s="9">
        <f>B9/12/100</f>
        <v>5.2500000000000002E-5</v>
      </c>
      <c r="D17" s="7" t="s">
        <v>43</v>
      </c>
    </row>
    <row r="18" spans="1:4" x14ac:dyDescent="0.3">
      <c r="A18" s="1" t="s">
        <v>16</v>
      </c>
      <c r="B18" s="5">
        <f>B10*12</f>
        <v>300</v>
      </c>
      <c r="D18" s="7" t="s">
        <v>44</v>
      </c>
    </row>
    <row r="19" spans="1:4" x14ac:dyDescent="0.3">
      <c r="A19" s="1" t="s">
        <v>17</v>
      </c>
      <c r="B19" s="6">
        <f>PMT(B17, B18, -B8)</f>
        <v>1696.6685670456916</v>
      </c>
      <c r="D19" s="7" t="s">
        <v>45</v>
      </c>
    </row>
    <row r="20" spans="1:4" x14ac:dyDescent="0.3">
      <c r="A20" s="1" t="s">
        <v>18</v>
      </c>
      <c r="B20" s="4">
        <f>B19*12</f>
        <v>20360.022804548298</v>
      </c>
      <c r="D20" s="7" t="s">
        <v>46</v>
      </c>
    </row>
    <row r="21" spans="1:4" x14ac:dyDescent="0.3">
      <c r="A21" s="1" t="s">
        <v>19</v>
      </c>
      <c r="B21" s="6">
        <f>B16 - B20</f>
        <v>7449.9771954517018</v>
      </c>
      <c r="D21" s="7" t="s">
        <v>47</v>
      </c>
    </row>
    <row r="22" spans="1:4" x14ac:dyDescent="0.3">
      <c r="A22" s="1" t="s">
        <v>28</v>
      </c>
      <c r="B22" s="36">
        <f>IF(B20=0, 0, B16/B20)</f>
        <v>1.3659120260802176</v>
      </c>
      <c r="D22" s="7" t="s">
        <v>51</v>
      </c>
    </row>
    <row r="23" spans="1:4" x14ac:dyDescent="0.3">
      <c r="A23" s="1" t="s">
        <v>21</v>
      </c>
      <c r="B23" s="4">
        <f>(B5 + B6 + B7*12)/2</f>
        <v>4500</v>
      </c>
      <c r="D23" s="7" t="s">
        <v>48</v>
      </c>
    </row>
    <row r="24" spans="1:4" x14ac:dyDescent="0.3">
      <c r="A24" s="1" t="s">
        <v>22</v>
      </c>
      <c r="B24" s="37">
        <f>IF(B20=0, 0, B23/(B20/12))</f>
        <v>2.6522563613208106</v>
      </c>
      <c r="D24" s="7" t="s">
        <v>49</v>
      </c>
    </row>
    <row r="27" spans="1:4" x14ac:dyDescent="0.3">
      <c r="A27" s="40" t="s">
        <v>71</v>
      </c>
      <c r="B27" s="41">
        <v>780000</v>
      </c>
    </row>
    <row r="28" spans="1:4" x14ac:dyDescent="0.3">
      <c r="A28" s="42" t="s">
        <v>72</v>
      </c>
      <c r="B28" s="43">
        <v>275000</v>
      </c>
    </row>
    <row r="29" spans="1:4" x14ac:dyDescent="0.3">
      <c r="A29" s="42" t="s">
        <v>73</v>
      </c>
      <c r="B29" s="43">
        <v>705000</v>
      </c>
    </row>
    <row r="30" spans="1:4" x14ac:dyDescent="0.3">
      <c r="A30" s="42" t="s">
        <v>74</v>
      </c>
      <c r="B30" s="44">
        <f>B27-B28</f>
        <v>505000</v>
      </c>
    </row>
    <row r="31" spans="1:4" x14ac:dyDescent="0.3">
      <c r="A31" s="42" t="s">
        <v>75</v>
      </c>
      <c r="B31" s="44">
        <f>B29-B30</f>
        <v>200000</v>
      </c>
    </row>
    <row r="32" spans="1:4" x14ac:dyDescent="0.3">
      <c r="A32" s="42" t="s">
        <v>76</v>
      </c>
      <c r="B32" s="53">
        <f>B30/B29</f>
        <v>0.71631205673758869</v>
      </c>
    </row>
    <row r="33" spans="1:2" x14ac:dyDescent="0.3">
      <c r="A33" s="42" t="s">
        <v>77</v>
      </c>
      <c r="B33" s="53">
        <f>(B29-B27)/B27</f>
        <v>-9.6153846153846159E-2</v>
      </c>
    </row>
    <row r="34" spans="1:2" x14ac:dyDescent="0.3">
      <c r="A34" s="45" t="s">
        <v>78</v>
      </c>
      <c r="B34" s="46">
        <f>B21/B28</f>
        <v>2.7090826165278917E-2</v>
      </c>
    </row>
  </sheetData>
  <mergeCells count="1">
    <mergeCell ref="B1:D1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showGridLines="0" workbookViewId="0">
      <selection activeCell="F13" sqref="F13"/>
    </sheetView>
  </sheetViews>
  <sheetFormatPr defaultRowHeight="15.6" x14ac:dyDescent="0.3"/>
  <cols>
    <col min="1" max="1" width="38.5546875" bestFit="1" customWidth="1"/>
    <col min="2" max="2" width="16.6640625" style="1" bestFit="1" customWidth="1"/>
    <col min="3" max="3" width="3.6640625" customWidth="1"/>
    <col min="4" max="4" width="71.77734375" customWidth="1"/>
  </cols>
  <sheetData>
    <row r="1" spans="1:6" ht="54.9" customHeight="1" x14ac:dyDescent="0.3">
      <c r="B1" s="33" t="s">
        <v>113</v>
      </c>
      <c r="C1" s="33"/>
      <c r="D1" s="33"/>
      <c r="E1" s="19"/>
      <c r="F1" s="20"/>
    </row>
    <row r="2" spans="1:6" s="10" customFormat="1" ht="15.75" customHeight="1" x14ac:dyDescent="0.3">
      <c r="A2" s="10" t="s">
        <v>0</v>
      </c>
      <c r="B2" s="10" t="s">
        <v>1</v>
      </c>
      <c r="D2" s="10" t="s">
        <v>29</v>
      </c>
    </row>
    <row r="3" spans="1:6" ht="15.75" customHeight="1" x14ac:dyDescent="0.3">
      <c r="A3" s="1" t="s">
        <v>2</v>
      </c>
      <c r="B3" s="2">
        <v>3450</v>
      </c>
      <c r="D3" s="7" t="s">
        <v>30</v>
      </c>
    </row>
    <row r="4" spans="1:6" ht="15.75" customHeight="1" x14ac:dyDescent="0.3">
      <c r="A4" s="1" t="s">
        <v>3</v>
      </c>
      <c r="B4" s="2">
        <v>0</v>
      </c>
      <c r="D4" s="7" t="s">
        <v>31</v>
      </c>
    </row>
    <row r="5" spans="1:6" ht="15.75" customHeight="1" x14ac:dyDescent="0.3">
      <c r="A5" s="1" t="s">
        <v>4</v>
      </c>
      <c r="B5" s="2">
        <v>4800</v>
      </c>
      <c r="D5" s="7" t="s">
        <v>32</v>
      </c>
    </row>
    <row r="6" spans="1:6" ht="15.75" customHeight="1" x14ac:dyDescent="0.3">
      <c r="A6" s="1" t="s">
        <v>5</v>
      </c>
      <c r="B6" s="2">
        <v>1200</v>
      </c>
      <c r="D6" s="7" t="s">
        <v>33</v>
      </c>
    </row>
    <row r="7" spans="1:6" ht="15.75" customHeight="1" x14ac:dyDescent="0.3">
      <c r="A7" s="1" t="s">
        <v>108</v>
      </c>
      <c r="B7" s="2">
        <v>250</v>
      </c>
      <c r="D7" s="7" t="s">
        <v>34</v>
      </c>
    </row>
    <row r="8" spans="1:6" ht="15.75" customHeight="1" x14ac:dyDescent="0.3">
      <c r="A8" s="1" t="s">
        <v>6</v>
      </c>
      <c r="B8" s="4">
        <f>B27-B28</f>
        <v>505000</v>
      </c>
      <c r="D8" s="7" t="s">
        <v>35</v>
      </c>
    </row>
    <row r="9" spans="1:6" ht="15.75" customHeight="1" x14ac:dyDescent="0.3">
      <c r="A9" s="1" t="s">
        <v>7</v>
      </c>
      <c r="B9" s="21">
        <v>7.2999999999999995E-2</v>
      </c>
      <c r="D9" s="7" t="s">
        <v>36</v>
      </c>
    </row>
    <row r="10" spans="1:6" ht="15.75" customHeight="1" x14ac:dyDescent="0.3">
      <c r="A10" s="1" t="s">
        <v>8</v>
      </c>
      <c r="B10" s="3">
        <v>25</v>
      </c>
      <c r="D10" s="7" t="s">
        <v>37</v>
      </c>
    </row>
    <row r="11" spans="1:6" ht="15.75" customHeight="1" x14ac:dyDescent="0.3">
      <c r="A11" s="1" t="s">
        <v>9</v>
      </c>
      <c r="B11" s="21">
        <v>0.1</v>
      </c>
      <c r="D11" s="7" t="s">
        <v>50</v>
      </c>
    </row>
    <row r="12" spans="1:6" ht="15.75" customHeight="1" x14ac:dyDescent="0.3">
      <c r="A12" s="1" t="s">
        <v>10</v>
      </c>
      <c r="B12" s="21">
        <v>0.05</v>
      </c>
      <c r="D12" s="7" t="s">
        <v>38</v>
      </c>
    </row>
    <row r="13" spans="1:6" ht="15.75" customHeight="1" x14ac:dyDescent="0.3">
      <c r="A13" s="1" t="s">
        <v>11</v>
      </c>
      <c r="B13" s="3">
        <v>4</v>
      </c>
      <c r="D13" s="7" t="s">
        <v>39</v>
      </c>
    </row>
    <row r="14" spans="1:6" ht="15.75" customHeight="1" x14ac:dyDescent="0.3">
      <c r="A14" s="1" t="s">
        <v>12</v>
      </c>
      <c r="B14" s="4">
        <f>((B3*(1-B11)+B4)*(12-B13))</f>
        <v>24840</v>
      </c>
      <c r="D14" s="7" t="s">
        <v>40</v>
      </c>
    </row>
    <row r="15" spans="1:6" ht="15.75" customHeight="1" x14ac:dyDescent="0.3">
      <c r="A15" s="1" t="s">
        <v>13</v>
      </c>
      <c r="B15" s="4">
        <f>(B5 + B6 + B7*12)*(1 + B12)</f>
        <v>9450</v>
      </c>
      <c r="D15" s="7" t="s">
        <v>41</v>
      </c>
    </row>
    <row r="16" spans="1:6" ht="15.75" customHeight="1" x14ac:dyDescent="0.3">
      <c r="A16" s="1" t="s">
        <v>14</v>
      </c>
      <c r="B16" s="6">
        <f>B14 - B15</f>
        <v>15390</v>
      </c>
      <c r="D16" s="7" t="s">
        <v>42</v>
      </c>
    </row>
    <row r="17" spans="1:4" ht="15.75" customHeight="1" x14ac:dyDescent="0.3">
      <c r="A17" s="1" t="s">
        <v>15</v>
      </c>
      <c r="B17" s="9">
        <f>B9/12/100</f>
        <v>6.0833333333333333E-5</v>
      </c>
      <c r="D17" s="7" t="s">
        <v>43</v>
      </c>
    </row>
    <row r="18" spans="1:4" ht="15.75" customHeight="1" x14ac:dyDescent="0.3">
      <c r="A18" s="1" t="s">
        <v>16</v>
      </c>
      <c r="B18" s="5">
        <f>B10*12</f>
        <v>300</v>
      </c>
      <c r="D18" s="7" t="s">
        <v>44</v>
      </c>
    </row>
    <row r="19" spans="1:4" ht="15.75" customHeight="1" x14ac:dyDescent="0.3">
      <c r="A19" s="1" t="s">
        <v>17</v>
      </c>
      <c r="B19" s="6">
        <f>PMT(B17, B18, -B8)</f>
        <v>1698.7916704567672</v>
      </c>
      <c r="D19" s="7" t="s">
        <v>45</v>
      </c>
    </row>
    <row r="20" spans="1:4" ht="15.75" customHeight="1" x14ac:dyDescent="0.3">
      <c r="A20" s="1" t="s">
        <v>18</v>
      </c>
      <c r="B20" s="4">
        <f>B19*12</f>
        <v>20385.500045481207</v>
      </c>
      <c r="D20" s="7" t="s">
        <v>46</v>
      </c>
    </row>
    <row r="21" spans="1:4" ht="15.75" customHeight="1" x14ac:dyDescent="0.3">
      <c r="A21" s="1" t="s">
        <v>19</v>
      </c>
      <c r="B21" s="6">
        <f>B16 - B20</f>
        <v>-4995.5000454812071</v>
      </c>
      <c r="D21" s="7" t="s">
        <v>47</v>
      </c>
    </row>
    <row r="22" spans="1:4" ht="15.75" customHeight="1" x14ac:dyDescent="0.3">
      <c r="A22" s="1" t="s">
        <v>28</v>
      </c>
      <c r="B22" s="36">
        <f>IF(B20=0, 0, B16/B20)</f>
        <v>0.75494836848073565</v>
      </c>
      <c r="D22" s="7" t="s">
        <v>51</v>
      </c>
    </row>
    <row r="23" spans="1:4" ht="15.75" customHeight="1" x14ac:dyDescent="0.3">
      <c r="A23" s="1" t="s">
        <v>21</v>
      </c>
      <c r="B23" s="4">
        <f>(B5 + B6 + B7*12)/2</f>
        <v>4500</v>
      </c>
      <c r="D23" s="7" t="s">
        <v>48</v>
      </c>
    </row>
    <row r="24" spans="1:4" ht="15.75" customHeight="1" x14ac:dyDescent="0.3">
      <c r="A24" s="1" t="s">
        <v>22</v>
      </c>
      <c r="B24" s="37">
        <f>IF(B20=0, 0, B23/(B20/12))</f>
        <v>2.648941643792055</v>
      </c>
      <c r="D24" s="7" t="s">
        <v>49</v>
      </c>
    </row>
    <row r="25" spans="1:4" ht="15.75" customHeight="1" x14ac:dyDescent="0.3">
      <c r="A25" s="1"/>
    </row>
    <row r="27" spans="1:4" x14ac:dyDescent="0.3">
      <c r="A27" s="40" t="s">
        <v>71</v>
      </c>
      <c r="B27" s="41">
        <v>780000</v>
      </c>
    </row>
    <row r="28" spans="1:4" x14ac:dyDescent="0.3">
      <c r="A28" s="42" t="s">
        <v>72</v>
      </c>
      <c r="B28" s="43">
        <v>275000</v>
      </c>
    </row>
    <row r="29" spans="1:4" x14ac:dyDescent="0.3">
      <c r="A29" s="42" t="s">
        <v>73</v>
      </c>
      <c r="B29" s="43">
        <v>705000</v>
      </c>
    </row>
    <row r="30" spans="1:4" x14ac:dyDescent="0.3">
      <c r="A30" s="42" t="s">
        <v>74</v>
      </c>
      <c r="B30" s="44">
        <f>B27-B28</f>
        <v>505000</v>
      </c>
    </row>
    <row r="31" spans="1:4" x14ac:dyDescent="0.3">
      <c r="A31" s="42" t="s">
        <v>75</v>
      </c>
      <c r="B31" s="44">
        <f>B29-B30</f>
        <v>200000</v>
      </c>
    </row>
    <row r="32" spans="1:4" x14ac:dyDescent="0.3">
      <c r="A32" s="42" t="s">
        <v>76</v>
      </c>
      <c r="B32" s="53">
        <f>B30/B29</f>
        <v>0.71631205673758869</v>
      </c>
      <c r="D32" s="34"/>
    </row>
    <row r="33" spans="1:2" x14ac:dyDescent="0.3">
      <c r="A33" s="42" t="s">
        <v>77</v>
      </c>
      <c r="B33" s="53">
        <f>(B29-B27)/B27</f>
        <v>-9.6153846153846159E-2</v>
      </c>
    </row>
    <row r="34" spans="1:2" x14ac:dyDescent="0.3">
      <c r="A34" s="45" t="s">
        <v>78</v>
      </c>
      <c r="B34" s="46">
        <f>B21/B28</f>
        <v>-1.8165454710840752E-2</v>
      </c>
    </row>
  </sheetData>
  <mergeCells count="1">
    <mergeCell ref="B1:D1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showGridLines="0" workbookViewId="0">
      <selection activeCell="B26" sqref="B26"/>
    </sheetView>
  </sheetViews>
  <sheetFormatPr defaultRowHeight="14.4" x14ac:dyDescent="0.3"/>
  <cols>
    <col min="1" max="1" width="2.6640625" style="48" customWidth="1"/>
    <col min="2" max="2" width="33" style="48" bestFit="1" customWidth="1"/>
    <col min="3" max="3" width="22.109375" style="48" bestFit="1" customWidth="1"/>
    <col min="4" max="4" width="48" style="48" customWidth="1"/>
    <col min="5" max="5" width="15.33203125" style="48" customWidth="1"/>
    <col min="6" max="14" width="8.88671875" style="48"/>
    <col min="15" max="15" width="3.33203125" style="48" customWidth="1"/>
    <col min="16" max="16384" width="8.88671875" style="48"/>
  </cols>
  <sheetData>
    <row r="1" spans="1:15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3">
      <c r="A2" s="25"/>
      <c r="B2" s="52" t="s">
        <v>115</v>
      </c>
      <c r="C2" s="52"/>
      <c r="D2" s="52"/>
      <c r="E2" s="52"/>
      <c r="O2" s="25"/>
    </row>
    <row r="3" spans="1:15" ht="15.75" customHeight="1" x14ac:dyDescent="0.3">
      <c r="A3" s="25"/>
      <c r="B3" s="49" t="s">
        <v>23</v>
      </c>
      <c r="C3" s="50" t="s">
        <v>24</v>
      </c>
      <c r="D3" s="50" t="s">
        <v>19</v>
      </c>
      <c r="E3" s="51" t="s">
        <v>20</v>
      </c>
      <c r="O3" s="25"/>
    </row>
    <row r="4" spans="1:15" ht="18" customHeight="1" x14ac:dyDescent="0.3">
      <c r="A4" s="25"/>
      <c r="B4" s="12" t="s">
        <v>25</v>
      </c>
      <c r="C4" s="13">
        <f>Baseline!B16</f>
        <v>32400</v>
      </c>
      <c r="D4" s="13">
        <f>Baseline!B21</f>
        <v>12039.977195451702</v>
      </c>
      <c r="E4" s="38">
        <f>Baseline!B22</f>
        <v>1.5913538167924866</v>
      </c>
      <c r="F4"/>
      <c r="G4"/>
      <c r="H4"/>
      <c r="I4"/>
      <c r="J4"/>
      <c r="K4"/>
      <c r="L4"/>
      <c r="M4"/>
      <c r="N4"/>
      <c r="O4" s="25"/>
    </row>
    <row r="5" spans="1:15" ht="18" customHeight="1" x14ac:dyDescent="0.3">
      <c r="A5" s="25"/>
      <c r="B5" s="12" t="s">
        <v>26</v>
      </c>
      <c r="C5" s="13">
        <f>'Scenario 1'!B16</f>
        <v>27810</v>
      </c>
      <c r="D5" s="13">
        <f>'Scenario 1'!B21</f>
        <v>7449.9771954517018</v>
      </c>
      <c r="E5" s="38">
        <f>'Scenario 1'!B22</f>
        <v>1.3659120260802176</v>
      </c>
      <c r="F5"/>
      <c r="G5"/>
      <c r="H5"/>
      <c r="I5"/>
      <c r="J5"/>
      <c r="K5"/>
      <c r="L5"/>
      <c r="M5"/>
      <c r="N5"/>
      <c r="O5" s="25"/>
    </row>
    <row r="6" spans="1:15" ht="18" customHeight="1" x14ac:dyDescent="0.3">
      <c r="A6" s="25"/>
      <c r="B6" s="15" t="s">
        <v>27</v>
      </c>
      <c r="C6" s="16">
        <f>'Scenario 2'!B16</f>
        <v>15390</v>
      </c>
      <c r="D6" s="16">
        <f>'Scenario 2'!B21</f>
        <v>-4995.5000454812071</v>
      </c>
      <c r="E6" s="39">
        <f>'Scenario 2'!B22</f>
        <v>0.75494836848073565</v>
      </c>
      <c r="F6"/>
      <c r="G6"/>
      <c r="H6"/>
      <c r="I6"/>
      <c r="J6"/>
      <c r="K6"/>
      <c r="L6"/>
      <c r="M6"/>
      <c r="N6"/>
      <c r="O6" s="25"/>
    </row>
    <row r="7" spans="1:15" x14ac:dyDescent="0.3">
      <c r="A7" s="25"/>
      <c r="B7"/>
      <c r="C7"/>
      <c r="D7"/>
      <c r="E7"/>
      <c r="F7"/>
      <c r="G7"/>
      <c r="H7"/>
      <c r="I7"/>
      <c r="J7"/>
      <c r="K7"/>
      <c r="L7"/>
      <c r="M7"/>
      <c r="N7"/>
      <c r="O7" s="25"/>
    </row>
    <row r="8" spans="1:15" x14ac:dyDescent="0.3">
      <c r="A8" s="25"/>
      <c r="B8" s="52" t="s">
        <v>70</v>
      </c>
      <c r="C8" s="52"/>
      <c r="D8" s="52"/>
      <c r="E8" s="52"/>
      <c r="F8"/>
      <c r="G8"/>
      <c r="H8"/>
      <c r="I8"/>
      <c r="J8"/>
      <c r="K8"/>
      <c r="L8"/>
      <c r="M8"/>
      <c r="N8"/>
      <c r="O8" s="25"/>
    </row>
    <row r="9" spans="1:15" ht="15.6" x14ac:dyDescent="0.3">
      <c r="A9" s="25"/>
      <c r="B9" s="49" t="s">
        <v>0</v>
      </c>
      <c r="C9" s="50" t="s">
        <v>52</v>
      </c>
      <c r="D9" s="50" t="s">
        <v>53</v>
      </c>
      <c r="E9" s="51"/>
      <c r="F9"/>
      <c r="G9"/>
      <c r="H9"/>
      <c r="I9"/>
      <c r="J9"/>
      <c r="K9"/>
      <c r="L9"/>
      <c r="M9"/>
      <c r="N9"/>
      <c r="O9" s="25"/>
    </row>
    <row r="10" spans="1:15" ht="21.75" customHeight="1" x14ac:dyDescent="0.3">
      <c r="A10" s="25"/>
      <c r="B10" s="12" t="s">
        <v>28</v>
      </c>
      <c r="C10" t="s">
        <v>54</v>
      </c>
      <c r="D10" t="s">
        <v>55</v>
      </c>
      <c r="E10" s="14"/>
      <c r="F10"/>
      <c r="G10"/>
      <c r="H10"/>
      <c r="I10"/>
      <c r="J10"/>
      <c r="K10"/>
      <c r="L10"/>
      <c r="M10"/>
      <c r="N10"/>
      <c r="O10" s="25"/>
    </row>
    <row r="11" spans="1:15" ht="21.75" customHeight="1" x14ac:dyDescent="0.3">
      <c r="A11" s="25"/>
      <c r="B11" s="12" t="s">
        <v>28</v>
      </c>
      <c r="C11" t="s">
        <v>56</v>
      </c>
      <c r="D11" t="s">
        <v>57</v>
      </c>
      <c r="E11" s="14"/>
      <c r="F11"/>
      <c r="G11"/>
      <c r="H11"/>
      <c r="I11"/>
      <c r="J11"/>
      <c r="K11"/>
      <c r="L11"/>
      <c r="M11"/>
      <c r="N11"/>
      <c r="O11" s="25"/>
    </row>
    <row r="12" spans="1:15" ht="21.75" customHeight="1" x14ac:dyDescent="0.3">
      <c r="A12" s="25"/>
      <c r="B12" s="12" t="s">
        <v>28</v>
      </c>
      <c r="C12" t="s">
        <v>58</v>
      </c>
      <c r="D12" t="s">
        <v>59</v>
      </c>
      <c r="E12" s="14"/>
      <c r="F12"/>
      <c r="G12"/>
      <c r="H12"/>
      <c r="I12"/>
      <c r="J12"/>
      <c r="K12"/>
      <c r="L12"/>
      <c r="M12"/>
      <c r="N12"/>
      <c r="O12" s="25"/>
    </row>
    <row r="13" spans="1:15" ht="21.75" customHeight="1" x14ac:dyDescent="0.3">
      <c r="A13" s="25"/>
      <c r="B13" s="12" t="s">
        <v>22</v>
      </c>
      <c r="C13" t="s">
        <v>60</v>
      </c>
      <c r="D13" t="s">
        <v>61</v>
      </c>
      <c r="E13" s="14"/>
      <c r="F13"/>
      <c r="G13"/>
      <c r="H13"/>
      <c r="I13"/>
      <c r="J13"/>
      <c r="K13"/>
      <c r="L13"/>
      <c r="M13"/>
      <c r="N13"/>
      <c r="O13" s="25"/>
    </row>
    <row r="14" spans="1:15" ht="21.75" customHeight="1" x14ac:dyDescent="0.3">
      <c r="A14" s="25"/>
      <c r="B14" s="12" t="s">
        <v>22</v>
      </c>
      <c r="C14" t="s">
        <v>62</v>
      </c>
      <c r="D14" t="s">
        <v>63</v>
      </c>
      <c r="E14" s="14"/>
      <c r="F14"/>
      <c r="G14"/>
      <c r="H14"/>
      <c r="I14"/>
      <c r="J14"/>
      <c r="K14"/>
      <c r="L14"/>
      <c r="M14"/>
      <c r="N14"/>
      <c r="O14" s="25"/>
    </row>
    <row r="15" spans="1:15" ht="21.75" customHeight="1" x14ac:dyDescent="0.3">
      <c r="A15" s="25"/>
      <c r="B15" s="12" t="s">
        <v>22</v>
      </c>
      <c r="C15" t="s">
        <v>64</v>
      </c>
      <c r="D15" t="s">
        <v>65</v>
      </c>
      <c r="E15" s="14"/>
      <c r="F15"/>
      <c r="G15"/>
      <c r="H15"/>
      <c r="I15"/>
      <c r="J15"/>
      <c r="K15"/>
      <c r="L15"/>
      <c r="M15"/>
      <c r="N15"/>
      <c r="O15" s="25"/>
    </row>
    <row r="16" spans="1:15" ht="21.75" customHeight="1" x14ac:dyDescent="0.3">
      <c r="A16" s="25"/>
      <c r="B16" s="12" t="s">
        <v>21</v>
      </c>
      <c r="C16" t="s">
        <v>66</v>
      </c>
      <c r="D16" t="s">
        <v>67</v>
      </c>
      <c r="E16" s="14"/>
      <c r="F16"/>
      <c r="G16"/>
      <c r="H16"/>
      <c r="I16"/>
      <c r="J16"/>
      <c r="K16"/>
      <c r="L16"/>
      <c r="M16"/>
      <c r="N16"/>
      <c r="O16" s="25"/>
    </row>
    <row r="17" spans="1:15" ht="21.75" customHeight="1" x14ac:dyDescent="0.3">
      <c r="A17" s="25"/>
      <c r="B17" s="15" t="s">
        <v>21</v>
      </c>
      <c r="C17" s="18" t="s">
        <v>68</v>
      </c>
      <c r="D17" s="18" t="s">
        <v>69</v>
      </c>
      <c r="E17" s="17"/>
      <c r="F17"/>
      <c r="G17"/>
      <c r="H17"/>
      <c r="I17"/>
      <c r="J17"/>
      <c r="K17"/>
      <c r="L17"/>
      <c r="M17"/>
      <c r="N17"/>
      <c r="O17" s="25"/>
    </row>
    <row r="18" spans="1:15" x14ac:dyDescent="0.3">
      <c r="A18" s="25"/>
      <c r="B18"/>
      <c r="C18"/>
      <c r="D18"/>
      <c r="E18"/>
      <c r="F18"/>
      <c r="G18"/>
      <c r="H18"/>
      <c r="I18"/>
      <c r="J18"/>
      <c r="K18"/>
      <c r="L18"/>
      <c r="M18"/>
      <c r="N18"/>
      <c r="O18" s="25"/>
    </row>
    <row r="19" spans="1:15" x14ac:dyDescent="0.3">
      <c r="A19" s="25"/>
      <c r="B19"/>
      <c r="C19"/>
      <c r="D19"/>
      <c r="E19"/>
      <c r="F19"/>
      <c r="G19"/>
      <c r="H19"/>
      <c r="I19"/>
      <c r="J19"/>
      <c r="K19"/>
      <c r="L19"/>
      <c r="M19"/>
      <c r="N19"/>
      <c r="O19" s="25"/>
    </row>
    <row r="20" spans="1:15" x14ac:dyDescent="0.3">
      <c r="A20" s="25"/>
      <c r="B20"/>
      <c r="C20"/>
      <c r="D20"/>
      <c r="E20"/>
      <c r="F20"/>
      <c r="G20"/>
      <c r="H20"/>
      <c r="I20"/>
      <c r="J20"/>
      <c r="K20"/>
      <c r="L20"/>
      <c r="M20"/>
      <c r="N20"/>
      <c r="O20" s="25"/>
    </row>
    <row r="21" spans="1:15" x14ac:dyDescent="0.3">
      <c r="A21" s="25"/>
      <c r="B21"/>
      <c r="C21"/>
      <c r="D21"/>
      <c r="E21"/>
      <c r="F21"/>
      <c r="G21"/>
      <c r="H21"/>
      <c r="I21"/>
      <c r="J21"/>
      <c r="K21"/>
      <c r="L21"/>
      <c r="M21"/>
      <c r="N21"/>
      <c r="O21" s="25"/>
    </row>
    <row r="22" spans="1:15" x14ac:dyDescent="0.3">
      <c r="A22" s="25"/>
      <c r="B22"/>
      <c r="C22"/>
      <c r="D22"/>
      <c r="E22"/>
      <c r="F22"/>
      <c r="G22"/>
      <c r="H22"/>
      <c r="I22"/>
      <c r="J22"/>
      <c r="K22"/>
      <c r="L22"/>
      <c r="M22"/>
      <c r="N22"/>
      <c r="O22" s="25"/>
    </row>
    <row r="23" spans="1:15" x14ac:dyDescent="0.3">
      <c r="A23" s="25"/>
      <c r="B23"/>
      <c r="C23"/>
      <c r="D23"/>
      <c r="E23"/>
      <c r="F23"/>
      <c r="G23"/>
      <c r="H23"/>
      <c r="I23"/>
      <c r="J23"/>
      <c r="K23"/>
      <c r="L23"/>
      <c r="M23"/>
      <c r="N23"/>
      <c r="O23" s="25"/>
    </row>
    <row r="24" spans="1:15" x14ac:dyDescent="0.3">
      <c r="A24" s="25"/>
      <c r="B24" s="47"/>
      <c r="C24" s="47"/>
      <c r="D24" s="47"/>
      <c r="E24" s="47"/>
      <c r="F24"/>
      <c r="G24"/>
      <c r="H24"/>
      <c r="I24"/>
      <c r="J24"/>
      <c r="K24"/>
      <c r="L24"/>
      <c r="M24"/>
      <c r="N24"/>
      <c r="O24" s="25"/>
    </row>
    <row r="25" spans="1:15" x14ac:dyDescent="0.3">
      <c r="A25" s="25"/>
      <c r="B25" s="30" t="s">
        <v>111</v>
      </c>
      <c r="C25" s="47"/>
      <c r="D25" s="47"/>
      <c r="E25" s="47"/>
      <c r="F25"/>
      <c r="G25"/>
      <c r="H25"/>
      <c r="I25"/>
      <c r="J25"/>
      <c r="K25"/>
      <c r="L25"/>
      <c r="M25"/>
      <c r="N25"/>
      <c r="O25" s="25"/>
    </row>
    <row r="26" spans="1:15" x14ac:dyDescent="0.3">
      <c r="A26" s="25"/>
      <c r="B26" s="30" t="s">
        <v>112</v>
      </c>
      <c r="C26" s="47"/>
      <c r="D26" s="47"/>
      <c r="E26" s="47"/>
      <c r="F26"/>
      <c r="G26"/>
      <c r="H26"/>
      <c r="I26"/>
      <c r="J26"/>
      <c r="K26"/>
      <c r="L26"/>
      <c r="M26"/>
      <c r="N26"/>
      <c r="O26" s="25"/>
    </row>
    <row r="27" spans="1:15" x14ac:dyDescent="0.3">
      <c r="A27" s="25"/>
      <c r="B27" s="47"/>
      <c r="C27" s="47"/>
      <c r="D27" s="47"/>
      <c r="E27" s="47"/>
      <c r="F27"/>
      <c r="G27"/>
      <c r="H27"/>
      <c r="I27"/>
      <c r="J27"/>
      <c r="K27"/>
      <c r="L27"/>
      <c r="M27"/>
      <c r="N27"/>
      <c r="O27" s="25"/>
    </row>
    <row r="28" spans="1:15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2">
    <mergeCell ref="B8:E8"/>
    <mergeCell ref="B2:E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Baseline</vt:lpstr>
      <vt:lpstr>Scenario 1</vt:lpstr>
      <vt:lpstr>Scenario 2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Vivian Nunes</cp:lastModifiedBy>
  <dcterms:created xsi:type="dcterms:W3CDTF">2025-05-22T20:04:23Z</dcterms:created>
  <dcterms:modified xsi:type="dcterms:W3CDTF">2025-05-23T16:08:14Z</dcterms:modified>
</cp:coreProperties>
</file>